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00" windowHeight="13220"/>
  </bookViews>
  <sheets>
    <sheet name="Repeater Calculator" sheetId="1" r:id="rId1"/>
    <sheet name="Repeater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OpenAI</author>
  </authors>
  <commentList>
    <comment ref="C5" authorId="0">
      <text>
        <r>
          <rPr>
            <sz val="10"/>
            <rFont val="宋体"/>
            <charset val="134"/>
          </rPr>
          <t>Source: extracted from the uploaded MeshCore power test workbook.</t>
        </r>
      </text>
    </comment>
    <comment ref="C6" authorId="0">
      <text>
        <r>
          <rPr>
            <sz val="10"/>
            <rFont val="宋体"/>
            <charset val="134"/>
          </rPr>
          <t>Source: extracted from the uploaded MeshCore power test workbook.</t>
        </r>
      </text>
    </comment>
    <comment ref="C7" authorId="0">
      <text>
        <r>
          <rPr>
            <sz val="10"/>
            <rFont val="宋体"/>
            <charset val="134"/>
          </rPr>
          <t>Source: extracted from the uploaded MeshCore power test workbook.</t>
        </r>
      </text>
    </comment>
    <comment ref="C8" authorId="0">
      <text>
        <r>
          <rPr>
            <sz val="10"/>
            <rFont val="宋体"/>
            <charset val="134"/>
          </rPr>
          <t>Source: extracted from the uploaded MeshCore power test workbook.</t>
        </r>
      </text>
    </comment>
    <comment ref="C9" authorId="0">
      <text>
        <r>
          <rPr>
            <sz val="10"/>
            <rFont val="宋体"/>
            <charset val="134"/>
          </rPr>
          <t>Source: extracted from the uploaded MeshCore power test workbook.</t>
        </r>
      </text>
    </comment>
    <comment ref="C10" authorId="0">
      <text>
        <r>
          <rPr>
            <sz val="10"/>
            <rFont val="宋体"/>
            <charset val="134"/>
          </rPr>
          <t>Source: extracted from the uploaded MeshCore power test workbook.</t>
        </r>
      </text>
    </comment>
    <comment ref="C11" authorId="0">
      <text>
        <r>
          <rPr>
            <sz val="10"/>
            <rFont val="宋体"/>
            <charset val="134"/>
          </rPr>
          <t>Source: extracted from the uploaded MeshCore power test workbook.</t>
        </r>
      </text>
    </comment>
  </commentList>
</comments>
</file>

<file path=xl/sharedStrings.xml><?xml version="1.0" encoding="utf-8"?>
<sst xmlns="http://schemas.openxmlformats.org/spreadsheetml/2006/main" count="113" uniqueCount="72">
  <si>
    <t>Mesh Repeater Power Consumption Table</t>
  </si>
  <si>
    <t>Blue cells are editable; green cells show key outputs; default parameters are based on the repeater test image you provided (left-side measured values).</t>
  </si>
  <si>
    <t>Input Parameters</t>
  </si>
  <si>
    <t>Helper Calculations</t>
  </si>
  <si>
    <t>Screen on baseline current</t>
  </si>
  <si>
    <t>mA</t>
  </si>
  <si>
    <t>Static baseline current (screen on)</t>
  </si>
  <si>
    <t>GPS events per hour</t>
  </si>
  <si>
    <t>Screen off baseline current</t>
  </si>
  <si>
    <t>Static baseline current (screen off)</t>
  </si>
  <si>
    <t>GPS average mAh per hour</t>
  </si>
  <si>
    <t>GPS operating current</t>
  </si>
  <si>
    <t>Usable battery mAh</t>
  </si>
  <si>
    <t>GPS acquisition time</t>
  </si>
  <si>
    <t>s</t>
  </si>
  <si>
    <t>GPS acquisition time per event</t>
  </si>
  <si>
    <t>TX duty time per hour (s)</t>
  </si>
  <si>
    <t>EU868 TX current</t>
  </si>
  <si>
    <t>EU868 transmit current</t>
  </si>
  <si>
    <t>US915 TX current</t>
  </si>
  <si>
    <t>US915 transmit current</t>
  </si>
  <si>
    <t>Single packet TX time</t>
  </si>
  <si>
    <t>Single-packet TX time (100 bytes)</t>
  </si>
  <si>
    <t>Packets sent per hour</t>
  </si>
  <si>
    <t>pkts/h</t>
  </si>
  <si>
    <t>Packets sent per hour (default 50)</t>
  </si>
  <si>
    <t>Battery capacity</t>
  </si>
  <si>
    <t>mAh</t>
  </si>
  <si>
    <t>Total battery capacity (mAh)</t>
  </si>
  <si>
    <t>Usable battery factor</t>
  </si>
  <si>
    <t>x</t>
  </si>
  <si>
    <t>GPS ON cycle</t>
  </si>
  <si>
    <t>min</t>
  </si>
  <si>
    <t>GPS start interval in minutes (default 30)</t>
  </si>
  <si>
    <t>Battery Life Results</t>
  </si>
  <si>
    <t>Scenario</t>
  </si>
  <si>
    <t>Baseline mode</t>
  </si>
  <si>
    <t>Region</t>
  </si>
  <si>
    <t>GPS</t>
  </si>
  <si>
    <t>Total mAh/h</t>
  </si>
  <si>
    <t>Battery life (days)</t>
  </si>
  <si>
    <t>TX avg mAh/h</t>
  </si>
  <si>
    <t>Notes</t>
  </si>
  <si>
    <t>EU868 Screen Off GPS Off</t>
  </si>
  <si>
    <t>Screen Off</t>
  </si>
  <si>
    <t>EU868</t>
  </si>
  <si>
    <t>Off</t>
  </si>
  <si>
    <t>EU868 Screen Off GPS On</t>
  </si>
  <si>
    <t>On</t>
  </si>
  <si>
    <t>US915 Screen Off GPS Off</t>
  </si>
  <si>
    <t>US915</t>
  </si>
  <si>
    <t>US915 Screen Off GPS On</t>
  </si>
  <si>
    <t>EU868 Screen On GPS Off</t>
  </si>
  <si>
    <t>Screen On</t>
  </si>
  <si>
    <t>EU868 Screen On GPS On</t>
  </si>
  <si>
    <t>US915 Screen On GPS Off</t>
  </si>
  <si>
    <t>US915 Screen On GPS On</t>
  </si>
  <si>
    <t>公式说明</t>
  </si>
  <si>
    <t>Average TX current (mA) = (TX current - baseline current) × transmission time per packet × packets per hour / 3600</t>
  </si>
  <si>
    <t>Total average current (mA) = baseline current + average TX current + average GPS current (when GPS is enabled)</t>
  </si>
  <si>
    <t>GPS average current (mA) = GPS current × satellite acquisition time × (60 / GPS interval in minutes) / 3600</t>
  </si>
  <si>
    <t>Battery life (days) = (battery capacity × usable capacity factor) / (total average current × 24)</t>
  </si>
  <si>
    <t>Mesh Repeater Key Results (Default Parameters)</t>
  </si>
  <si>
    <t>mAh/h</t>
  </si>
  <si>
    <t>Days</t>
  </si>
  <si>
    <t>Default: 50 packets/hour; GPS cycle 30 min; usable factor 0.9</t>
  </si>
  <si>
    <t>Default Parameter Notes</t>
  </si>
  <si>
    <t>Total battery capacity</t>
  </si>
  <si>
    <t>Default value 13400</t>
  </si>
  <si>
    <t>Default value 50</t>
  </si>
  <si>
    <t>Default value 30</t>
  </si>
  <si>
    <t>Default value 0.9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</si>
</sst>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"/>
  </numFmts>
  <fonts count="27">
    <font>
      <sz val="11"/>
      <color theme="1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rgb="FFFFFFFF"/>
      <name val="Calibri"/>
      <charset val="134"/>
      <scheme val="minor"/>
    </font>
    <font>
      <sz val="11"/>
      <color rgb="FF666666"/>
      <name val="Calibri"/>
      <charset val="134"/>
      <scheme val="minor"/>
    </font>
    <font>
      <sz val="11"/>
      <color rgb="FF0000FF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A6A6A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49"/>
    <xf numFmtId="0" fontId="1" fillId="2" borderId="0" xfId="49" applyFont="1" applyFill="1"/>
    <xf numFmtId="0" fontId="2" fillId="3" borderId="0" xfId="49" applyFont="1" applyFill="1"/>
    <xf numFmtId="176" fontId="0" fillId="4" borderId="0" xfId="49" applyNumberFormat="1" applyFill="1"/>
    <xf numFmtId="2" fontId="0" fillId="4" borderId="0" xfId="49" applyNumberFormat="1" applyFill="1"/>
    <xf numFmtId="0" fontId="1" fillId="2" borderId="0" xfId="49" applyFont="1" applyFill="1" applyAlignment="1">
      <alignment horizontal="center"/>
    </xf>
    <xf numFmtId="0" fontId="0" fillId="5" borderId="1" xfId="49" applyFill="1" applyBorder="1"/>
    <xf numFmtId="176" fontId="0" fillId="6" borderId="1" xfId="49" applyNumberFormat="1" applyFill="1" applyBorder="1"/>
    <xf numFmtId="0" fontId="0" fillId="0" borderId="1" xfId="49" applyBorder="1"/>
    <xf numFmtId="0" fontId="3" fillId="2" borderId="0" xfId="49" applyFont="1" applyFill="1" applyAlignment="1">
      <alignment horizontal="center" vertical="center"/>
    </xf>
    <xf numFmtId="0" fontId="0" fillId="7" borderId="0" xfId="49" applyFill="1" applyAlignment="1">
      <alignment wrapText="1"/>
    </xf>
    <xf numFmtId="0" fontId="0" fillId="0" borderId="2" xfId="49" applyBorder="1" applyAlignment="1">
      <alignment vertical="center"/>
    </xf>
    <xf numFmtId="176" fontId="4" fillId="8" borderId="2" xfId="49" applyNumberFormat="1" applyFont="1" applyFill="1" applyBorder="1" applyAlignment="1">
      <alignment vertical="center"/>
    </xf>
    <xf numFmtId="0" fontId="0" fillId="0" borderId="2" xfId="49" applyBorder="1"/>
    <xf numFmtId="176" fontId="0" fillId="0" borderId="2" xfId="49" applyNumberFormat="1" applyBorder="1"/>
    <xf numFmtId="1" fontId="5" fillId="6" borderId="2" xfId="49" applyNumberFormat="1" applyFont="1" applyFill="1" applyBorder="1" applyAlignment="1">
      <alignment vertical="center"/>
    </xf>
    <xf numFmtId="177" fontId="5" fillId="6" borderId="2" xfId="49" applyNumberFormat="1" applyFont="1" applyFill="1" applyBorder="1" applyAlignment="1">
      <alignment vertical="center"/>
    </xf>
    <xf numFmtId="0" fontId="1" fillId="2" borderId="0" xfId="49" applyFont="1" applyFill="1" applyAlignment="1">
      <alignment horizontal="center" vertical="center" wrapText="1"/>
    </xf>
    <xf numFmtId="176" fontId="0" fillId="4" borderId="2" xfId="49" applyNumberFormat="1" applyFill="1" applyBorder="1" applyAlignment="1">
      <alignment vertical="center"/>
    </xf>
    <xf numFmtId="2" fontId="0" fillId="4" borderId="2" xfId="49" applyNumberFormat="1" applyFill="1" applyBorder="1" applyAlignment="1">
      <alignment vertical="center"/>
    </xf>
    <xf numFmtId="176" fontId="0" fillId="0" borderId="2" xfId="49" applyNumberFormat="1" applyBorder="1" applyAlignment="1">
      <alignment vertical="center"/>
    </xf>
    <xf numFmtId="0" fontId="0" fillId="0" borderId="0" xfId="49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10" workbookViewId="0">
      <selection activeCell="D36" sqref="D36"/>
    </sheetView>
  </sheetViews>
  <sheetFormatPr defaultColWidth="9" defaultRowHeight="16.8" outlineLevelCol="7"/>
  <cols>
    <col min="1" max="1" width="28" customWidth="1"/>
    <col min="2" max="2" width="14" customWidth="1"/>
    <col min="3" max="3" width="10" customWidth="1"/>
    <col min="4" max="4" width="32" customWidth="1"/>
    <col min="5" max="5" width="14" customWidth="1"/>
    <col min="6" max="6" width="18" customWidth="1"/>
    <col min="7" max="7" width="14" customWidth="1"/>
    <col min="8" max="8" width="22" customWidth="1"/>
  </cols>
  <sheetData>
    <row r="1" ht="24" customHeight="1" spans="1:7">
      <c r="A1" s="9" t="s">
        <v>0</v>
      </c>
    </row>
    <row r="2" spans="1:7">
      <c r="A2" s="10" t="s">
        <v>1</v>
      </c>
    </row>
    <row r="4" spans="1:7">
      <c r="A4" s="2" t="s">
        <v>2</v>
      </c>
      <c r="F4" s="2" t="s">
        <v>3</v>
      </c>
    </row>
    <row r="5" spans="1:7">
      <c r="A5" s="11" t="s">
        <v>4</v>
      </c>
      <c r="B5" s="11" t="s">
        <v>5</v>
      </c>
      <c r="C5" s="12">
        <v>10.8078</v>
      </c>
      <c r="D5" s="11" t="s">
        <v>6</v>
      </c>
      <c r="F5" s="13" t="s">
        <v>7</v>
      </c>
      <c r="G5" s="14">
        <f>60/$C$15</f>
        <v>2</v>
      </c>
    </row>
    <row r="6" spans="1:7">
      <c r="A6" s="11" t="s">
        <v>8</v>
      </c>
      <c r="B6" s="11" t="s">
        <v>5</v>
      </c>
      <c r="C6" s="12">
        <v>9.4655</v>
      </c>
      <c r="D6" s="11" t="s">
        <v>9</v>
      </c>
      <c r="F6" s="13" t="s">
        <v>10</v>
      </c>
      <c r="G6" s="14">
        <f>($C$7*$C$8*G5)/3600</f>
        <v>0.849606111111111</v>
      </c>
    </row>
    <row r="7" spans="1:7">
      <c r="A7" s="11" t="s">
        <v>11</v>
      </c>
      <c r="B7" s="11" t="s">
        <v>5</v>
      </c>
      <c r="C7" s="12">
        <v>40.2445</v>
      </c>
      <c r="D7" s="11" t="s">
        <v>11</v>
      </c>
      <c r="F7" s="13" t="s">
        <v>12</v>
      </c>
      <c r="G7" s="14">
        <f>$C$13*$C$14</f>
        <v>12060</v>
      </c>
    </row>
    <row r="8" spans="1:7">
      <c r="A8" s="11" t="s">
        <v>13</v>
      </c>
      <c r="B8" s="11" t="s">
        <v>14</v>
      </c>
      <c r="C8" s="12">
        <v>38</v>
      </c>
      <c r="D8" s="11" t="s">
        <v>15</v>
      </c>
      <c r="F8" s="13" t="s">
        <v>16</v>
      </c>
      <c r="G8" s="14">
        <f>$C$11*$C$12</f>
        <v>87.5</v>
      </c>
    </row>
    <row r="9" spans="1:7">
      <c r="A9" s="11" t="s">
        <v>17</v>
      </c>
      <c r="B9" s="11" t="s">
        <v>5</v>
      </c>
      <c r="C9" s="12">
        <v>118.6857</v>
      </c>
      <c r="D9" s="11" t="s">
        <v>18</v>
      </c>
    </row>
    <row r="10" spans="1:7">
      <c r="A10" s="11" t="s">
        <v>19</v>
      </c>
      <c r="B10" s="11" t="s">
        <v>5</v>
      </c>
      <c r="C10" s="12">
        <v>140.6555</v>
      </c>
      <c r="D10" s="11" t="s">
        <v>20</v>
      </c>
    </row>
    <row r="11" spans="1:7">
      <c r="A11" s="11" t="s">
        <v>21</v>
      </c>
      <c r="B11" s="11" t="s">
        <v>14</v>
      </c>
      <c r="C11" s="12">
        <v>1.75</v>
      </c>
      <c r="D11" s="11" t="s">
        <v>22</v>
      </c>
    </row>
    <row r="12" spans="1:7">
      <c r="A12" s="11" t="s">
        <v>23</v>
      </c>
      <c r="B12" s="11" t="s">
        <v>24</v>
      </c>
      <c r="C12" s="15">
        <v>50</v>
      </c>
      <c r="D12" s="11" t="s">
        <v>25</v>
      </c>
    </row>
    <row r="13" spans="1:7">
      <c r="A13" s="11" t="s">
        <v>26</v>
      </c>
      <c r="B13" s="11" t="s">
        <v>27</v>
      </c>
      <c r="C13" s="15">
        <v>13400</v>
      </c>
      <c r="D13" s="11" t="s">
        <v>28</v>
      </c>
    </row>
    <row r="14" spans="1:7">
      <c r="A14" s="11" t="s">
        <v>29</v>
      </c>
      <c r="B14" s="11" t="s">
        <v>30</v>
      </c>
      <c r="C14" s="16">
        <v>0.9</v>
      </c>
      <c r="D14" s="11" t="s">
        <v>29</v>
      </c>
    </row>
    <row r="15" spans="1:7">
      <c r="A15" s="11" t="s">
        <v>31</v>
      </c>
      <c r="B15" s="11" t="s">
        <v>32</v>
      </c>
      <c r="C15" s="15">
        <v>30</v>
      </c>
      <c r="D15" s="11" t="s">
        <v>33</v>
      </c>
    </row>
    <row r="18" spans="1:8">
      <c r="A18" s="2" t="s">
        <v>34</v>
      </c>
    </row>
    <row r="19" ht="17" spans="1:8">
      <c r="A19" s="17" t="s">
        <v>35</v>
      </c>
      <c r="B19" s="17" t="s">
        <v>36</v>
      </c>
      <c r="C19" s="17" t="s">
        <v>37</v>
      </c>
      <c r="D19" s="17" t="s">
        <v>38</v>
      </c>
      <c r="E19" s="17" t="s">
        <v>39</v>
      </c>
      <c r="F19" s="17" t="s">
        <v>40</v>
      </c>
      <c r="G19" s="17" t="s">
        <v>41</v>
      </c>
      <c r="H19" s="17" t="s">
        <v>42</v>
      </c>
    </row>
    <row r="20" spans="1:8">
      <c r="A20" s="11" t="s">
        <v>43</v>
      </c>
      <c r="B20" s="11" t="s">
        <v>44</v>
      </c>
      <c r="C20" s="11" t="s">
        <v>45</v>
      </c>
      <c r="D20" s="11" t="s">
        <v>46</v>
      </c>
      <c r="E20" s="18">
        <f t="shared" ref="E20:E27" si="0">IF(B20="Screen Off",$C$6,$C$5)+G20+IF(D20="On",$G$6,0)</f>
        <v>12.1201576388889</v>
      </c>
      <c r="F20" s="19">
        <f t="shared" ref="F20:F27" si="1">$G$7/(E20*24)</f>
        <v>41.4598567916041</v>
      </c>
      <c r="G20" s="20">
        <f t="shared" ref="G20:G27" si="2">((IF(C20="EU868",$C$9,$C$10)-IF(B20="Screen Off",$C$6,$C$5))*$C$11*$C$12/3600)</f>
        <v>2.65465763888889</v>
      </c>
      <c r="H20" s="11" t="str">
        <f t="shared" ref="H20:H27" si="3">IF(D20="On","Includes periodic GPS power draw","TX power + baseline only")</f>
        <v>TX power + baseline only</v>
      </c>
    </row>
    <row r="21" spans="1:8">
      <c r="A21" s="11" t="s">
        <v>47</v>
      </c>
      <c r="B21" s="11" t="s">
        <v>44</v>
      </c>
      <c r="C21" s="11" t="s">
        <v>45</v>
      </c>
      <c r="D21" s="11" t="s">
        <v>48</v>
      </c>
      <c r="E21" s="18">
        <f t="shared" si="0"/>
        <v>12.96976375</v>
      </c>
      <c r="F21" s="19">
        <f t="shared" si="1"/>
        <v>38.7439593878493</v>
      </c>
      <c r="G21" s="20">
        <f t="shared" si="2"/>
        <v>2.65465763888889</v>
      </c>
      <c r="H21" s="11" t="str">
        <f t="shared" si="3"/>
        <v>Includes periodic GPS power draw</v>
      </c>
    </row>
    <row r="22" spans="1:8">
      <c r="A22" s="11" t="s">
        <v>49</v>
      </c>
      <c r="B22" s="11" t="s">
        <v>44</v>
      </c>
      <c r="C22" s="11" t="s">
        <v>50</v>
      </c>
      <c r="D22" s="11" t="s">
        <v>46</v>
      </c>
      <c r="E22" s="18">
        <f t="shared" si="0"/>
        <v>12.6541458333333</v>
      </c>
      <c r="F22" s="19">
        <f t="shared" si="1"/>
        <v>39.7103057463051</v>
      </c>
      <c r="G22" s="20">
        <f t="shared" si="2"/>
        <v>3.18864583333333</v>
      </c>
      <c r="H22" s="11" t="str">
        <f t="shared" si="3"/>
        <v>TX power + baseline only</v>
      </c>
    </row>
    <row r="23" spans="1:8">
      <c r="A23" s="11" t="s">
        <v>51</v>
      </c>
      <c r="B23" s="11" t="s">
        <v>44</v>
      </c>
      <c r="C23" s="11" t="s">
        <v>50</v>
      </c>
      <c r="D23" s="11" t="s">
        <v>48</v>
      </c>
      <c r="E23" s="18">
        <f t="shared" si="0"/>
        <v>13.5037519444444</v>
      </c>
      <c r="F23" s="19">
        <f t="shared" si="1"/>
        <v>37.2118802290894</v>
      </c>
      <c r="G23" s="20">
        <f t="shared" si="2"/>
        <v>3.18864583333333</v>
      </c>
      <c r="H23" s="11" t="str">
        <f t="shared" si="3"/>
        <v>Includes periodic GPS power draw</v>
      </c>
    </row>
    <row r="24" spans="1:8">
      <c r="A24" s="11" t="s">
        <v>52</v>
      </c>
      <c r="B24" s="11" t="s">
        <v>53</v>
      </c>
      <c r="C24" s="11" t="s">
        <v>45</v>
      </c>
      <c r="D24" s="11" t="s">
        <v>46</v>
      </c>
      <c r="E24" s="18">
        <f t="shared" si="0"/>
        <v>13.4298322916667</v>
      </c>
      <c r="F24" s="19">
        <f t="shared" si="1"/>
        <v>37.4166995601133</v>
      </c>
      <c r="G24" s="20">
        <f t="shared" si="2"/>
        <v>2.62203229166667</v>
      </c>
      <c r="H24" s="11" t="str">
        <f t="shared" si="3"/>
        <v>TX power + baseline only</v>
      </c>
    </row>
    <row r="25" spans="1:8">
      <c r="A25" s="11" t="s">
        <v>54</v>
      </c>
      <c r="B25" s="11" t="s">
        <v>53</v>
      </c>
      <c r="C25" s="11" t="s">
        <v>45</v>
      </c>
      <c r="D25" s="11" t="s">
        <v>48</v>
      </c>
      <c r="E25" s="18">
        <f t="shared" si="0"/>
        <v>14.2794384027778</v>
      </c>
      <c r="F25" s="19">
        <f t="shared" si="1"/>
        <v>35.1904595843383</v>
      </c>
      <c r="G25" s="20">
        <f t="shared" si="2"/>
        <v>2.62203229166667</v>
      </c>
      <c r="H25" s="11" t="str">
        <f t="shared" si="3"/>
        <v>Includes periodic GPS power draw</v>
      </c>
    </row>
    <row r="26" spans="1:8">
      <c r="A26" s="11" t="s">
        <v>55</v>
      </c>
      <c r="B26" s="11" t="s">
        <v>53</v>
      </c>
      <c r="C26" s="11" t="s">
        <v>50</v>
      </c>
      <c r="D26" s="11" t="s">
        <v>46</v>
      </c>
      <c r="E26" s="18">
        <f t="shared" si="0"/>
        <v>13.9638204861111</v>
      </c>
      <c r="F26" s="19">
        <f t="shared" si="1"/>
        <v>35.9858536207769</v>
      </c>
      <c r="G26" s="20">
        <f t="shared" si="2"/>
        <v>3.15602048611111</v>
      </c>
      <c r="H26" s="11" t="str">
        <f t="shared" si="3"/>
        <v>TX power + baseline only</v>
      </c>
    </row>
    <row r="27" spans="1:8">
      <c r="A27" s="11" t="s">
        <v>56</v>
      </c>
      <c r="B27" s="11" t="s">
        <v>53</v>
      </c>
      <c r="C27" s="11" t="s">
        <v>50</v>
      </c>
      <c r="D27" s="11" t="s">
        <v>48</v>
      </c>
      <c r="E27" s="18">
        <f t="shared" si="0"/>
        <v>14.8134265972222</v>
      </c>
      <c r="F27" s="19">
        <f t="shared" si="1"/>
        <v>33.921928643723</v>
      </c>
      <c r="G27" s="20">
        <f t="shared" si="2"/>
        <v>3.15602048611111</v>
      </c>
      <c r="H27" s="11" t="str">
        <f t="shared" si="3"/>
        <v>Includes periodic GPS power draw</v>
      </c>
    </row>
    <row r="30" spans="1:8">
      <c r="A30" s="2" t="s">
        <v>57</v>
      </c>
    </row>
    <row r="31" spans="1:8">
      <c r="A31" s="21" t="s">
        <v>58</v>
      </c>
    </row>
    <row r="32" spans="1:8">
      <c r="A32" s="21" t="s">
        <v>59</v>
      </c>
    </row>
    <row r="33" spans="1:1">
      <c r="A33" s="21" t="s">
        <v>60</v>
      </c>
    </row>
    <row r="34" spans="1:1">
      <c r="A34" s="21" t="s">
        <v>61</v>
      </c>
    </row>
  </sheetData>
  <mergeCells count="10">
    <mergeCell ref="A1:H1"/>
    <mergeCell ref="A2:H2"/>
    <mergeCell ref="A4:D4"/>
    <mergeCell ref="F4:H4"/>
    <mergeCell ref="A18:H18"/>
    <mergeCell ref="A30:H30"/>
    <mergeCell ref="A31:H31"/>
    <mergeCell ref="A32:H32"/>
    <mergeCell ref="A33:H33"/>
    <mergeCell ref="A34:H34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1" sqref="A1:D1"/>
    </sheetView>
  </sheetViews>
  <sheetFormatPr defaultColWidth="9" defaultRowHeight="16.8" outlineLevelCol="3"/>
  <cols>
    <col min="1" max="1" width="30" customWidth="1"/>
    <col min="2" max="3" width="12" customWidth="1"/>
    <col min="4" max="4" width="38" customWidth="1"/>
  </cols>
  <sheetData>
    <row r="1" spans="1:4">
      <c r="A1" s="1" t="s">
        <v>62</v>
      </c>
    </row>
    <row r="3" spans="1:4">
      <c r="A3" s="2" t="s">
        <v>35</v>
      </c>
      <c r="B3" s="2" t="s">
        <v>63</v>
      </c>
      <c r="C3" s="2" t="s">
        <v>64</v>
      </c>
      <c r="D3" s="2" t="s">
        <v>42</v>
      </c>
    </row>
    <row r="4" spans="1:4">
      <c r="A4" t="str">
        <f>'Repeater Calculator'!A20</f>
        <v>EU868 Screen Off GPS Off</v>
      </c>
      <c r="B4" s="3">
        <f>'Repeater Calculator'!E20</f>
        <v>12.1201576388889</v>
      </c>
      <c r="C4" s="4">
        <f>'Repeater Calculator'!F20</f>
        <v>41.4598567916041</v>
      </c>
      <c r="D4" t="s">
        <v>65</v>
      </c>
    </row>
    <row r="5" spans="1:4">
      <c r="A5" t="str">
        <f>'Repeater Calculator'!A21</f>
        <v>EU868 Screen Off GPS On</v>
      </c>
      <c r="B5" s="3">
        <f>'Repeater Calculator'!E21</f>
        <v>12.96976375</v>
      </c>
      <c r="C5" s="4">
        <f>'Repeater Calculator'!F21</f>
        <v>38.7439593878493</v>
      </c>
      <c r="D5" t="s">
        <v>65</v>
      </c>
    </row>
    <row r="6" spans="1:4">
      <c r="A6" t="str">
        <f>'Repeater Calculator'!A22</f>
        <v>US915 Screen Off GPS Off</v>
      </c>
      <c r="B6" s="3">
        <f>'Repeater Calculator'!E22</f>
        <v>12.6541458333333</v>
      </c>
      <c r="C6" s="4">
        <f>'Repeater Calculator'!F22</f>
        <v>39.7103057463051</v>
      </c>
      <c r="D6" t="s">
        <v>65</v>
      </c>
    </row>
    <row r="7" spans="1:4">
      <c r="A7" t="str">
        <f>'Repeater Calculator'!A23</f>
        <v>US915 Screen Off GPS On</v>
      </c>
      <c r="B7" s="3">
        <f>'Repeater Calculator'!E23</f>
        <v>13.5037519444444</v>
      </c>
      <c r="C7" s="4">
        <f>'Repeater Calculator'!F23</f>
        <v>37.2118802290894</v>
      </c>
      <c r="D7" t="s">
        <v>65</v>
      </c>
    </row>
    <row r="8" spans="1:4">
      <c r="A8" t="str">
        <f>'Repeater Calculator'!A24</f>
        <v>EU868 Screen On GPS Off</v>
      </c>
      <c r="B8" s="3">
        <f>'Repeater Calculator'!E24</f>
        <v>13.4298322916667</v>
      </c>
      <c r="C8" s="4">
        <f>'Repeater Calculator'!F24</f>
        <v>37.4166995601133</v>
      </c>
      <c r="D8" t="s">
        <v>65</v>
      </c>
    </row>
    <row r="9" spans="1:4">
      <c r="A9" t="str">
        <f>'Repeater Calculator'!A25</f>
        <v>EU868 Screen On GPS On</v>
      </c>
      <c r="B9" s="3">
        <f>'Repeater Calculator'!E25</f>
        <v>14.2794384027778</v>
      </c>
      <c r="C9" s="4">
        <f>'Repeater Calculator'!F25</f>
        <v>35.1904595843383</v>
      </c>
      <c r="D9" t="s">
        <v>65</v>
      </c>
    </row>
    <row r="10" spans="1:4">
      <c r="A10" t="str">
        <f>'Repeater Calculator'!A26</f>
        <v>US915 Screen On GPS Off</v>
      </c>
      <c r="B10" s="3">
        <f>'Repeater Calculator'!E26</f>
        <v>13.9638204861111</v>
      </c>
      <c r="C10" s="4">
        <f>'Repeater Calculator'!F26</f>
        <v>35.9858536207769</v>
      </c>
      <c r="D10" t="s">
        <v>65</v>
      </c>
    </row>
    <row r="11" spans="1:4">
      <c r="A11" t="str">
        <f>'Repeater Calculator'!A27</f>
        <v>US915 Screen On GPS On</v>
      </c>
      <c r="B11" s="3">
        <f>'Repeater Calculator'!E27</f>
        <v>14.8134265972222</v>
      </c>
      <c r="C11" s="4">
        <f>'Repeater Calculator'!F27</f>
        <v>33.921928643723</v>
      </c>
      <c r="D11" t="s">
        <v>65</v>
      </c>
    </row>
    <row r="13" spans="1:4">
      <c r="A13" s="5" t="s">
        <v>66</v>
      </c>
      <c r="B13" s="5"/>
      <c r="C13" s="5"/>
      <c r="D13" s="5"/>
    </row>
    <row r="14" spans="1:4">
      <c r="A14" s="6" t="s">
        <v>67</v>
      </c>
      <c r="B14" s="7">
        <f>'Repeater Calculator'!C13</f>
        <v>13400</v>
      </c>
      <c r="C14" s="8" t="s">
        <v>27</v>
      </c>
      <c r="D14" s="8" t="s">
        <v>68</v>
      </c>
    </row>
    <row r="15" spans="1:4">
      <c r="A15" s="6" t="s">
        <v>23</v>
      </c>
      <c r="B15" s="7">
        <f>'Repeater Calculator'!C12</f>
        <v>50</v>
      </c>
      <c r="C15" s="8" t="s">
        <v>24</v>
      </c>
      <c r="D15" s="8" t="s">
        <v>69</v>
      </c>
    </row>
    <row r="16" spans="1:4">
      <c r="A16" s="6" t="s">
        <v>31</v>
      </c>
      <c r="B16" s="7">
        <f>'Repeater Calculator'!C15</f>
        <v>30</v>
      </c>
      <c r="C16" s="8" t="s">
        <v>32</v>
      </c>
      <c r="D16" s="8" t="s">
        <v>70</v>
      </c>
    </row>
    <row r="17" spans="1:4">
      <c r="A17" s="6" t="s">
        <v>29</v>
      </c>
      <c r="B17" s="7">
        <f>'Repeater Calculator'!C14</f>
        <v>0.9</v>
      </c>
      <c r="C17" s="8" t="s">
        <v>30</v>
      </c>
      <c r="D17" s="8" t="s">
        <v>71</v>
      </c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Repeater Calculator</vt:lpstr>
      <vt:lpstr>Repeater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司空见惯</cp:lastModifiedBy>
  <dcterms:created xsi:type="dcterms:W3CDTF">2026-04-03T15:45:00Z</dcterms:created>
  <dcterms:modified xsi:type="dcterms:W3CDTF">2026-04-03T16:04:04Z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F2400498B3ACF5CA7474CF690D6A396F_42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